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InkMixCalculator" sheetId="1" r:id="rId1"/>
  </sheets>
  <definedNames>
    <definedName name="_xlnm.Print_Area" localSheetId="0">'InkMixCalculator'!$A$1:$R$41</definedName>
    <definedName name="Excel_BuiltIn_Print_Area_1">'InkMixCalculator'!$A$1:$Q$40</definedName>
  </definedNames>
  <calcPr fullCalcOnLoad="1"/>
</workbook>
</file>

<file path=xl/sharedStrings.xml><?xml version="1.0" encoding="utf-8"?>
<sst xmlns="http://schemas.openxmlformats.org/spreadsheetml/2006/main" count="75" uniqueCount="49">
  <si>
    <t>HST Ink Mixing Calculator</t>
  </si>
  <si>
    <t xml:space="preserve">Using dye pak sol and high concentration formic acid: </t>
  </si>
  <si>
    <t>Weights are in grams (“g”)</t>
  </si>
  <si>
    <t>Naphthol</t>
  </si>
  <si>
    <t>Green B</t>
  </si>
  <si>
    <t>Ink</t>
  </si>
  <si>
    <t>W/W</t>
  </si>
  <si>
    <t>Mix</t>
  </si>
  <si>
    <t>Dye Pak Sol</t>
  </si>
  <si>
    <t>Calculator:</t>
  </si>
  <si>
    <t>Amount</t>
  </si>
  <si>
    <t>Formic Acid</t>
  </si>
  <si>
    <t>Beaker</t>
  </si>
  <si>
    <t>Specific</t>
  </si>
  <si>
    <t>Enter New</t>
  </si>
  <si>
    <t>To Make:</t>
  </si>
  <si>
    <t>Concentration</t>
  </si>
  <si>
    <t>Tare:</t>
  </si>
  <si>
    <t>Gravity</t>
  </si>
  <si>
    <t>Numbers In</t>
  </si>
  <si>
    <t>Yellow Cells</t>
  </si>
  <si>
    <t>Weigh Dry Beaker</t>
  </si>
  <si>
    <t>And Leave</t>
  </si>
  <si>
    <t>On Scales</t>
  </si>
  <si>
    <t>Step 1</t>
  </si>
  <si>
    <t>Step 1 – Dye</t>
  </si>
  <si>
    <t>Step 2</t>
  </si>
  <si>
    <t>Step 3</t>
  </si>
  <si>
    <t>Step 4</t>
  </si>
  <si>
    <t>Naphthol Green B Dye From Pak</t>
  </si>
  <si>
    <t>Partial Acid-Diluting Water</t>
  </si>
  <si>
    <t>Final Volume Water</t>
  </si>
  <si>
    <t>Alone</t>
  </si>
  <si>
    <t>W/V</t>
  </si>
  <si>
    <t>2.5% Naphthol</t>
  </si>
  <si>
    <t>To</t>
  </si>
  <si>
    <t xml:space="preserve">Add </t>
  </si>
  <si>
    <t>To Scale-Mark</t>
  </si>
  <si>
    <t>Cumulative</t>
  </si>
  <si>
    <t>Distilled</t>
  </si>
  <si>
    <t>Formic</t>
  </si>
  <si>
    <t>Final</t>
  </si>
  <si>
    <t>In Ink Mix</t>
  </si>
  <si>
    <t>Weight</t>
  </si>
  <si>
    <t>Water</t>
  </si>
  <si>
    <t>Acid</t>
  </si>
  <si>
    <t>(Skip)</t>
  </si>
  <si>
    <t>(None)</t>
  </si>
  <si>
    <t>Check: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</si>
</sst>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%"/>
    <numFmt numFmtId="166" formatCode="0.0&quot; ml&quot;"/>
    <numFmt numFmtId="167" formatCode="0.00&quot; %&quot;"/>
    <numFmt numFmtId="168" formatCode="0.000&quot; g&quot;"/>
    <numFmt numFmtId="169" formatCode="0.0000&quot; g/ml&quot;"/>
    <numFmt numFmtId="170" formatCode="0.0&quot; %&quot;"/>
    <numFmt numFmtId="171" formatCode="0.0000"/>
  </numFmts>
  <fonts count="11">
    <font>
      <sz val="10"/>
      <name val="Arial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2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n">
        <color indexed="44"/>
      </top>
      <bottom style="thin">
        <color indexed="44"/>
      </bottom>
    </border>
    <border>
      <left style="thick">
        <color indexed="44"/>
      </left>
      <right style="thick">
        <color indexed="44"/>
      </right>
      <top style="thick">
        <color indexed="44"/>
      </top>
      <bottom>
        <color indexed="63"/>
      </bottom>
    </border>
    <border>
      <left style="thick">
        <color indexed="44"/>
      </left>
      <right style="thick">
        <color indexed="44"/>
      </right>
      <top>
        <color indexed="63"/>
      </top>
      <bottom style="thick">
        <color indexed="44"/>
      </bottom>
    </border>
    <border>
      <left style="thick">
        <color indexed="44"/>
      </left>
      <right style="thick">
        <color indexed="44"/>
      </right>
      <top style="thin">
        <color indexed="44"/>
      </top>
      <bottom style="thick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168" fontId="10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tabSelected="1" zoomScale="89" zoomScaleNormal="89" workbookViewId="0" topLeftCell="A3">
      <selection activeCell="F12" sqref="F12"/>
    </sheetView>
  </sheetViews>
  <sheetFormatPr defaultColWidth="12.57421875" defaultRowHeight="8.25" customHeight="1"/>
  <cols>
    <col min="1" max="1" width="1.57421875" style="1" customWidth="1"/>
    <col min="2" max="2" width="13.7109375" style="1" customWidth="1"/>
    <col min="3" max="3" width="12.57421875" style="1" customWidth="1"/>
    <col min="4" max="4" width="2.57421875" style="1" customWidth="1"/>
    <col min="5" max="5" width="17.421875" style="1" customWidth="1"/>
    <col min="6" max="6" width="22.00390625" style="1" customWidth="1"/>
    <col min="7" max="7" width="2.57421875" style="1" customWidth="1"/>
    <col min="8" max="8" width="15.00390625" style="1" customWidth="1"/>
    <col min="9" max="9" width="16.57421875" style="1" customWidth="1"/>
    <col min="10" max="10" width="2.57421875" style="1" customWidth="1"/>
    <col min="11" max="11" width="14.57421875" style="1" customWidth="1"/>
    <col min="12" max="12" width="13.28125" style="1" customWidth="1"/>
    <col min="13" max="13" width="2.57421875" style="1" customWidth="1"/>
    <col min="14" max="14" width="10.140625" style="1" customWidth="1"/>
    <col min="15" max="15" width="13.28125" style="1" customWidth="1"/>
    <col min="16" max="16" width="2.7109375" style="1" customWidth="1"/>
    <col min="17" max="17" width="10.421875" style="1" customWidth="1"/>
    <col min="18" max="18" width="1.57421875" style="1" customWidth="1"/>
    <col min="19" max="16384" width="11.57421875" style="1" customWidth="1"/>
  </cols>
  <sheetData>
    <row r="2" spans="2:17" ht="23.25" customHeight="1">
      <c r="B2" s="2" t="s">
        <v>0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 customHeight="1">
      <c r="B4" s="4" t="s">
        <v>1</v>
      </c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8.25" customHeight="1"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4.25">
      <c r="B6" s="3" t="s">
        <v>2</v>
      </c>
      <c r="C6" s="3"/>
      <c r="D6" s="3"/>
      <c r="E6" s="3"/>
      <c r="F6" s="3"/>
      <c r="G6" s="3"/>
      <c r="H6" s="6">
        <v>0.025</v>
      </c>
      <c r="I6" s="7"/>
      <c r="J6" s="3"/>
      <c r="K6" s="3"/>
      <c r="L6" s="3"/>
      <c r="M6" s="3"/>
      <c r="N6" s="3"/>
      <c r="O6" s="3"/>
      <c r="P6" s="3"/>
      <c r="Q6" s="3"/>
    </row>
    <row r="7" spans="2:17" ht="14.25">
      <c r="B7" s="5"/>
      <c r="C7" s="5"/>
      <c r="D7" s="3"/>
      <c r="E7" s="3"/>
      <c r="F7" s="3"/>
      <c r="G7" s="3"/>
      <c r="H7" s="8" t="s">
        <v>3</v>
      </c>
      <c r="I7" s="7"/>
      <c r="J7" s="3"/>
      <c r="K7" s="3"/>
      <c r="L7" s="3"/>
      <c r="M7" s="3"/>
      <c r="N7" s="3"/>
      <c r="O7" s="3"/>
      <c r="P7" s="3"/>
      <c r="Q7" s="3"/>
    </row>
    <row r="8" spans="2:17" ht="14.25">
      <c r="B8" s="3"/>
      <c r="C8" s="3"/>
      <c r="D8" s="3"/>
      <c r="E8" s="7"/>
      <c r="F8" s="3"/>
      <c r="G8" s="3"/>
      <c r="H8" s="8" t="s">
        <v>4</v>
      </c>
      <c r="I8" s="7"/>
      <c r="J8" s="3"/>
      <c r="K8" s="3"/>
      <c r="L8" s="3"/>
      <c r="M8" s="3"/>
      <c r="N8" s="3"/>
      <c r="O8" s="3"/>
      <c r="P8" s="3"/>
      <c r="Q8" s="3"/>
    </row>
    <row r="9" spans="2:17" ht="14.25">
      <c r="B9" s="9" t="s">
        <v>5</v>
      </c>
      <c r="C9" s="3"/>
      <c r="D9" s="3"/>
      <c r="E9" s="9" t="s">
        <v>6</v>
      </c>
      <c r="F9" s="9" t="s">
        <v>7</v>
      </c>
      <c r="G9" s="3"/>
      <c r="H9" s="8" t="s">
        <v>8</v>
      </c>
      <c r="I9" s="7"/>
      <c r="J9" s="3"/>
      <c r="K9" s="9" t="s">
        <v>9</v>
      </c>
      <c r="L9" s="3"/>
      <c r="M9" s="3"/>
      <c r="N9" s="3"/>
      <c r="O9" s="3"/>
      <c r="P9" s="3"/>
      <c r="Q9" s="3"/>
    </row>
    <row r="10" spans="2:17" ht="14.25">
      <c r="B10" s="8" t="s">
        <v>10</v>
      </c>
      <c r="C10" s="3"/>
      <c r="D10" s="3"/>
      <c r="E10" s="8" t="s">
        <v>11</v>
      </c>
      <c r="F10" s="8" t="s">
        <v>12</v>
      </c>
      <c r="G10" s="7"/>
      <c r="H10" s="8" t="s">
        <v>13</v>
      </c>
      <c r="I10" s="7"/>
      <c r="J10" s="3"/>
      <c r="K10" s="8" t="s">
        <v>14</v>
      </c>
      <c r="L10" s="3"/>
      <c r="M10" s="3"/>
      <c r="N10" s="3"/>
      <c r="O10" s="3"/>
      <c r="P10" s="3"/>
      <c r="Q10" s="3"/>
    </row>
    <row r="11" spans="2:17" ht="14.25">
      <c r="B11" s="10" t="s">
        <v>15</v>
      </c>
      <c r="C11" s="3"/>
      <c r="D11" s="3"/>
      <c r="E11" s="10" t="s">
        <v>16</v>
      </c>
      <c r="F11" s="10" t="s">
        <v>17</v>
      </c>
      <c r="G11" s="7"/>
      <c r="H11" s="11" t="s">
        <v>18</v>
      </c>
      <c r="I11" s="7"/>
      <c r="J11" s="3"/>
      <c r="K11" s="10" t="s">
        <v>19</v>
      </c>
      <c r="L11" s="3"/>
      <c r="M11" s="3"/>
      <c r="N11" s="3"/>
      <c r="O11" s="3"/>
      <c r="P11" s="3"/>
      <c r="Q11" s="3"/>
    </row>
    <row r="12" spans="2:17" ht="21" customHeight="1">
      <c r="B12" s="12">
        <v>10</v>
      </c>
      <c r="C12" s="3"/>
      <c r="D12" s="3"/>
      <c r="E12" s="13">
        <v>88.06</v>
      </c>
      <c r="F12" s="14">
        <v>7.415</v>
      </c>
      <c r="G12" s="7"/>
      <c r="H12" s="15">
        <v>1.003</v>
      </c>
      <c r="I12" s="7"/>
      <c r="J12" s="3"/>
      <c r="K12" s="16" t="s">
        <v>20</v>
      </c>
      <c r="L12" s="3"/>
      <c r="M12" s="3"/>
      <c r="N12" s="3"/>
      <c r="O12" s="3"/>
      <c r="P12" s="3"/>
      <c r="Q12" s="3"/>
    </row>
    <row r="13" spans="2:17" ht="12.75">
      <c r="B13" s="3"/>
      <c r="C13" s="3"/>
      <c r="D13" s="3"/>
      <c r="E13" s="3"/>
      <c r="F13" s="17" t="s">
        <v>21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3"/>
      <c r="C14" s="3"/>
      <c r="D14" s="3"/>
      <c r="E14" s="3"/>
      <c r="F14" s="8" t="s">
        <v>22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3"/>
      <c r="C15" s="3"/>
      <c r="D15" s="3"/>
      <c r="E15" s="3"/>
      <c r="F15" s="11" t="s">
        <v>23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7.25" customHeight="1">
      <c r="B17" s="3"/>
      <c r="C17" s="3"/>
      <c r="D17" s="3"/>
      <c r="E17" s="18" t="s">
        <v>24</v>
      </c>
      <c r="F17" s="18" t="s">
        <v>25</v>
      </c>
      <c r="G17" s="3"/>
      <c r="H17" s="19" t="s">
        <v>26</v>
      </c>
      <c r="I17" s="19"/>
      <c r="J17" s="3"/>
      <c r="K17" s="20" t="s">
        <v>27</v>
      </c>
      <c r="L17" s="20"/>
      <c r="M17" s="3"/>
      <c r="N17" s="17" t="s">
        <v>28</v>
      </c>
      <c r="O17" s="17"/>
      <c r="P17" s="3"/>
      <c r="Q17" s="21" t="s">
        <v>5</v>
      </c>
    </row>
    <row r="18" spans="2:17" ht="17.25" customHeight="1">
      <c r="B18" s="3"/>
      <c r="C18" s="3"/>
      <c r="D18" s="3"/>
      <c r="E18" s="22" t="s">
        <v>29</v>
      </c>
      <c r="F18" s="22"/>
      <c r="G18" s="7"/>
      <c r="H18" s="23" t="s">
        <v>30</v>
      </c>
      <c r="I18" s="23"/>
      <c r="J18" s="3"/>
      <c r="K18" s="24" t="str">
        <f>CONCATENATE(FIXED($E$12,2)," %"," Formic Acid")</f>
        <v>88.06 % Formic Acid</v>
      </c>
      <c r="L18" s="24"/>
      <c r="M18" s="3"/>
      <c r="N18" s="11" t="s">
        <v>31</v>
      </c>
      <c r="O18" s="11"/>
      <c r="P18" s="3"/>
      <c r="Q18" s="21" t="s">
        <v>32</v>
      </c>
    </row>
    <row r="19" spans="2:17" ht="8.25" customHeight="1">
      <c r="B19" s="3"/>
      <c r="C19" s="3"/>
      <c r="D19" s="3"/>
      <c r="E19" s="25"/>
      <c r="F19" s="3"/>
      <c r="G19" s="7"/>
      <c r="H19" s="26"/>
      <c r="I19" s="27"/>
      <c r="J19" s="3"/>
      <c r="K19" s="28"/>
      <c r="L19" s="28"/>
      <c r="M19" s="3"/>
      <c r="N19" s="3"/>
      <c r="O19" s="3"/>
      <c r="P19" s="3"/>
      <c r="Q19" s="3"/>
    </row>
    <row r="20" spans="2:17" ht="12.75">
      <c r="B20" s="17" t="s">
        <v>33</v>
      </c>
      <c r="C20" s="3" t="s">
        <v>11</v>
      </c>
      <c r="D20" s="3"/>
      <c r="E20" s="29" t="s">
        <v>34</v>
      </c>
      <c r="F20" s="29" t="s">
        <v>35</v>
      </c>
      <c r="G20" s="3"/>
      <c r="H20" s="26" t="s">
        <v>36</v>
      </c>
      <c r="I20" s="26" t="s">
        <v>37</v>
      </c>
      <c r="J20" s="3"/>
      <c r="K20" s="30" t="s">
        <v>36</v>
      </c>
      <c r="L20" s="30" t="s">
        <v>35</v>
      </c>
      <c r="M20" s="3"/>
      <c r="N20" s="21" t="s">
        <v>36</v>
      </c>
      <c r="O20" s="21" t="s">
        <v>35</v>
      </c>
      <c r="P20" s="3"/>
      <c r="Q20" s="3"/>
    </row>
    <row r="21" spans="2:17" ht="12.75">
      <c r="B21" s="8" t="s">
        <v>11</v>
      </c>
      <c r="C21" s="3" t="s">
        <v>13</v>
      </c>
      <c r="D21" s="3"/>
      <c r="E21" s="29" t="s">
        <v>4</v>
      </c>
      <c r="F21" s="29" t="s">
        <v>38</v>
      </c>
      <c r="G21" s="3"/>
      <c r="H21" s="26" t="s">
        <v>39</v>
      </c>
      <c r="I21" s="26" t="s">
        <v>38</v>
      </c>
      <c r="J21" s="3"/>
      <c r="K21" s="30" t="s">
        <v>40</v>
      </c>
      <c r="L21" s="30" t="s">
        <v>38</v>
      </c>
      <c r="M21" s="3"/>
      <c r="N21" s="21" t="s">
        <v>39</v>
      </c>
      <c r="O21" s="21" t="s">
        <v>38</v>
      </c>
      <c r="P21" s="3"/>
      <c r="Q21" s="3" t="s">
        <v>41</v>
      </c>
    </row>
    <row r="22" spans="2:17" ht="12.75">
      <c r="B22" s="11" t="s">
        <v>42</v>
      </c>
      <c r="C22" s="3" t="s">
        <v>18</v>
      </c>
      <c r="D22" s="3"/>
      <c r="E22" s="29" t="s">
        <v>8</v>
      </c>
      <c r="F22" s="29" t="s">
        <v>43</v>
      </c>
      <c r="G22" s="3"/>
      <c r="H22" s="26" t="s">
        <v>44</v>
      </c>
      <c r="I22" s="26" t="s">
        <v>43</v>
      </c>
      <c r="J22" s="3"/>
      <c r="K22" s="30" t="s">
        <v>45</v>
      </c>
      <c r="L22" s="30" t="s">
        <v>43</v>
      </c>
      <c r="M22" s="3"/>
      <c r="N22" s="21" t="s">
        <v>44</v>
      </c>
      <c r="O22" s="21" t="s">
        <v>43</v>
      </c>
      <c r="P22" s="3"/>
      <c r="Q22" s="3" t="s">
        <v>43</v>
      </c>
    </row>
    <row r="23" spans="2:17" ht="12.75">
      <c r="B23" s="3"/>
      <c r="C23" s="3"/>
      <c r="D23" s="3"/>
      <c r="E23" s="31"/>
      <c r="F23" s="31"/>
      <c r="G23" s="3"/>
      <c r="H23" s="27"/>
      <c r="I23" s="27"/>
      <c r="J23" s="3"/>
      <c r="K23" s="28"/>
      <c r="L23" s="28"/>
      <c r="M23" s="3"/>
      <c r="N23" s="3"/>
      <c r="O23" s="3"/>
      <c r="P23" s="3"/>
      <c r="Q23" s="3"/>
    </row>
    <row r="24" spans="2:17" ht="17.25" customHeight="1">
      <c r="B24" s="32">
        <v>0</v>
      </c>
      <c r="C24" s="33">
        <v>1</v>
      </c>
      <c r="D24" s="34"/>
      <c r="E24" s="35">
        <f>($B$12/2)*$H$12</f>
        <v>5.015</v>
      </c>
      <c r="F24" s="36">
        <f>E24+$F$12</f>
        <v>12.43</v>
      </c>
      <c r="G24" s="34"/>
      <c r="H24" s="37">
        <v>0</v>
      </c>
      <c r="I24" s="38">
        <f>F24</f>
        <v>12.43</v>
      </c>
      <c r="J24" s="34"/>
      <c r="K24" s="39">
        <f>(($B24/100)*$B$12*1)/($E$12/100)</f>
        <v>0</v>
      </c>
      <c r="L24" s="40">
        <f>I24+K24</f>
        <v>12.43</v>
      </c>
      <c r="M24" s="34"/>
      <c r="N24" s="41">
        <f>$O24-$L24</f>
        <v>5</v>
      </c>
      <c r="O24" s="42">
        <f>$F$12+$B$12*$C24+($E24-1*($B$12/2))</f>
        <v>17.43</v>
      </c>
      <c r="P24" s="3"/>
      <c r="Q24" s="43">
        <f>$O24-$F$12</f>
        <v>10.015</v>
      </c>
    </row>
    <row r="25" spans="2:17" ht="14.25">
      <c r="B25" s="44"/>
      <c r="C25" s="45"/>
      <c r="D25" s="3"/>
      <c r="E25" s="46"/>
      <c r="F25" s="47"/>
      <c r="G25" s="3"/>
      <c r="H25" s="48" t="s">
        <v>46</v>
      </c>
      <c r="I25" s="48" t="s">
        <v>46</v>
      </c>
      <c r="J25" s="3"/>
      <c r="K25" s="49" t="s">
        <v>47</v>
      </c>
      <c r="L25" s="50"/>
      <c r="M25" s="3"/>
      <c r="N25" s="51" t="s">
        <v>48</v>
      </c>
      <c r="O25" s="52">
        <f>$F$12+E24+H24+K24+N24</f>
        <v>17.43</v>
      </c>
      <c r="P25" s="3"/>
      <c r="Q25" s="3"/>
    </row>
    <row r="26" spans="2:17" ht="8.25" customHeight="1">
      <c r="B26" s="44"/>
      <c r="C26" s="44"/>
      <c r="D26" s="3"/>
      <c r="E26" s="46"/>
      <c r="F26" s="31"/>
      <c r="G26" s="3"/>
      <c r="H26" s="27"/>
      <c r="I26" s="53"/>
      <c r="J26" s="3"/>
      <c r="K26" s="28"/>
      <c r="L26" s="50"/>
      <c r="M26" s="3"/>
      <c r="N26" s="3"/>
      <c r="O26" s="3"/>
      <c r="P26" s="3"/>
      <c r="Q26" s="3"/>
    </row>
    <row r="27" spans="2:17" ht="17.25" customHeight="1">
      <c r="B27" s="32">
        <v>1</v>
      </c>
      <c r="C27" s="33">
        <v>1.0019</v>
      </c>
      <c r="D27" s="34"/>
      <c r="E27" s="35">
        <f>($B$12/2)*$H$12</f>
        <v>5.015</v>
      </c>
      <c r="F27" s="36">
        <f>E27+$F$12</f>
        <v>12.43</v>
      </c>
      <c r="G27" s="34"/>
      <c r="H27" s="37">
        <f>I27-F27</f>
        <v>2.9700000000000006</v>
      </c>
      <c r="I27" s="38">
        <f>ROUNDUP(($F$12+($E27+$K27)+0.6*($Q27-$E27-$K27))-$K27,1)</f>
        <v>15.4</v>
      </c>
      <c r="J27" s="34"/>
      <c r="K27" s="39">
        <f>(($B27/100)*$B$12*1)/($E$12/100)</f>
        <v>0.11355893708834885</v>
      </c>
      <c r="L27" s="40">
        <f>I27+K27</f>
        <v>15.51355893708835</v>
      </c>
      <c r="M27" s="34"/>
      <c r="N27" s="41">
        <f>$O27-$L27</f>
        <v>1.9354410629116519</v>
      </c>
      <c r="O27" s="42">
        <f>$F$12+$B$12*$C27+($E27-1*($B$12/2))</f>
        <v>17.449</v>
      </c>
      <c r="P27" s="3"/>
      <c r="Q27" s="43">
        <f>$O27-$F$12</f>
        <v>10.034000000000002</v>
      </c>
    </row>
    <row r="28" spans="2:17" ht="14.25">
      <c r="B28" s="44"/>
      <c r="C28" s="45"/>
      <c r="D28" s="3"/>
      <c r="E28" s="46"/>
      <c r="F28" s="47"/>
      <c r="G28" s="3"/>
      <c r="H28" s="48"/>
      <c r="I28" s="53"/>
      <c r="J28" s="3"/>
      <c r="K28" s="49"/>
      <c r="L28" s="50"/>
      <c r="M28" s="3"/>
      <c r="N28" s="51" t="s">
        <v>48</v>
      </c>
      <c r="O28" s="52">
        <f>$F$12+E27+H27+K27+N27</f>
        <v>17.449</v>
      </c>
      <c r="P28" s="3"/>
      <c r="Q28" s="3"/>
    </row>
    <row r="29" spans="2:17" ht="8.25" customHeight="1">
      <c r="B29" s="44"/>
      <c r="C29" s="44"/>
      <c r="D29" s="3"/>
      <c r="E29" s="46"/>
      <c r="F29" s="31"/>
      <c r="G29" s="3"/>
      <c r="H29" s="27"/>
      <c r="I29" s="53"/>
      <c r="J29" s="3"/>
      <c r="K29" s="28"/>
      <c r="L29" s="50"/>
      <c r="M29" s="3"/>
      <c r="N29" s="3"/>
      <c r="O29" s="3"/>
      <c r="P29" s="3"/>
      <c r="Q29" s="3"/>
    </row>
    <row r="30" spans="2:17" ht="17.25" customHeight="1">
      <c r="B30" s="32">
        <v>5</v>
      </c>
      <c r="C30" s="33">
        <v>1.0114</v>
      </c>
      <c r="D30" s="34"/>
      <c r="E30" s="35">
        <f>($B$12/2)*$H$12</f>
        <v>5.015</v>
      </c>
      <c r="F30" s="36">
        <f>E30+$F$12</f>
        <v>12.43</v>
      </c>
      <c r="G30" s="34"/>
      <c r="H30" s="37">
        <f>I30-F30</f>
        <v>2.7699999999999996</v>
      </c>
      <c r="I30" s="38">
        <f>ROUNDUP(($F$12+($E30+$K30)+0.6*($Q30-$E30-$K30))-$K30,1)</f>
        <v>15.2</v>
      </c>
      <c r="J30" s="34"/>
      <c r="K30" s="39">
        <f>(($B30/100)*$B$12*1)/($E$12/100)</f>
        <v>0.5677946854417443</v>
      </c>
      <c r="L30" s="40">
        <f>I30+K30</f>
        <v>15.767794685441743</v>
      </c>
      <c r="M30" s="34"/>
      <c r="N30" s="41">
        <f>$O30-$L30</f>
        <v>1.7762053145582577</v>
      </c>
      <c r="O30" s="42">
        <f>$F$12+$B$12*$C30+($E30-1*($B$12/2))</f>
        <v>17.544</v>
      </c>
      <c r="P30" s="3"/>
      <c r="Q30" s="43">
        <f>$O30-$F$12</f>
        <v>10.129000000000001</v>
      </c>
    </row>
    <row r="31" spans="2:17" ht="14.25">
      <c r="B31" s="44"/>
      <c r="C31" s="44"/>
      <c r="D31" s="3"/>
      <c r="E31" s="46"/>
      <c r="F31" s="31"/>
      <c r="G31" s="3"/>
      <c r="H31" s="27"/>
      <c r="I31" s="53"/>
      <c r="J31" s="3"/>
      <c r="K31" s="28"/>
      <c r="L31" s="50"/>
      <c r="M31" s="3"/>
      <c r="N31" s="51" t="s">
        <v>48</v>
      </c>
      <c r="O31" s="52">
        <f>$F$12+E30+H30+K30+N30</f>
        <v>17.544</v>
      </c>
      <c r="P31" s="3"/>
      <c r="Q31" s="3"/>
    </row>
    <row r="32" spans="2:17" ht="8.25" customHeight="1">
      <c r="B32" s="44"/>
      <c r="C32" s="44"/>
      <c r="D32" s="3"/>
      <c r="E32" s="46"/>
      <c r="F32" s="31"/>
      <c r="G32" s="3"/>
      <c r="H32" s="27"/>
      <c r="I32" s="53"/>
      <c r="J32" s="3"/>
      <c r="K32" s="28"/>
      <c r="L32" s="50"/>
      <c r="M32" s="3"/>
      <c r="N32" s="3"/>
      <c r="O32" s="52"/>
      <c r="P32" s="3"/>
      <c r="Q32" s="3"/>
    </row>
    <row r="33" spans="2:17" ht="17.25" customHeight="1">
      <c r="B33" s="32">
        <v>10</v>
      </c>
      <c r="C33" s="33">
        <v>1.024</v>
      </c>
      <c r="D33" s="34"/>
      <c r="E33" s="35">
        <f>($B$12/2)*$H$12</f>
        <v>5.015</v>
      </c>
      <c r="F33" s="36">
        <f>E33+$F$12</f>
        <v>12.43</v>
      </c>
      <c r="G33" s="34"/>
      <c r="H33" s="37">
        <f>I33-F33</f>
        <v>2.4700000000000006</v>
      </c>
      <c r="I33" s="38">
        <f>ROUNDUP(($F$12+($E33+$K33)+0.6*($Q33-$E33-$K33))-$K33,1)</f>
        <v>14.9</v>
      </c>
      <c r="J33" s="34"/>
      <c r="K33" s="39">
        <f>(($B33/100)*$B$12*1)/($E$12/100)</f>
        <v>1.1355893708834885</v>
      </c>
      <c r="L33" s="40">
        <f>I33+K33</f>
        <v>16.03558937088349</v>
      </c>
      <c r="M33" s="34"/>
      <c r="N33" s="41">
        <f>$O33-$L33</f>
        <v>1.6344106291165126</v>
      </c>
      <c r="O33" s="42">
        <f>$F$12+$B$12*$C33+($E33-1*($B$12/2))</f>
        <v>17.67</v>
      </c>
      <c r="P33" s="3"/>
      <c r="Q33" s="43">
        <f>$O33-$F$12</f>
        <v>10.255000000000003</v>
      </c>
    </row>
    <row r="34" spans="2:17" ht="14.25">
      <c r="B34" s="44"/>
      <c r="C34" s="45"/>
      <c r="D34" s="3"/>
      <c r="E34" s="46"/>
      <c r="F34" s="47"/>
      <c r="G34" s="3"/>
      <c r="H34" s="48"/>
      <c r="I34" s="53"/>
      <c r="J34" s="3"/>
      <c r="K34" s="49"/>
      <c r="L34" s="50"/>
      <c r="M34" s="3"/>
      <c r="N34" s="51" t="s">
        <v>48</v>
      </c>
      <c r="O34" s="52">
        <f>$F$12+E33+H33+K33+N33</f>
        <v>17.67</v>
      </c>
      <c r="P34" s="3"/>
      <c r="Q34" s="3"/>
    </row>
    <row r="35" spans="2:17" ht="8.25" customHeight="1">
      <c r="B35" s="44"/>
      <c r="C35" s="44"/>
      <c r="D35" s="3"/>
      <c r="E35" s="46"/>
      <c r="F35" s="31"/>
      <c r="G35" s="3"/>
      <c r="H35" s="27"/>
      <c r="I35" s="53"/>
      <c r="J35" s="3"/>
      <c r="K35" s="28"/>
      <c r="L35" s="50"/>
      <c r="M35" s="3"/>
      <c r="N35" s="3"/>
      <c r="O35" s="3"/>
      <c r="P35" s="3"/>
      <c r="Q35" s="3"/>
    </row>
    <row r="36" spans="2:17" ht="17.25" customHeight="1">
      <c r="B36" s="32">
        <v>20</v>
      </c>
      <c r="C36" s="33">
        <v>1.0467</v>
      </c>
      <c r="D36" s="34"/>
      <c r="E36" s="35">
        <f>($B$12/2)*$H$12</f>
        <v>5.015</v>
      </c>
      <c r="F36" s="36">
        <f>E36+$F$12</f>
        <v>12.43</v>
      </c>
      <c r="G36" s="34"/>
      <c r="H36" s="37">
        <f>I36-F36</f>
        <v>1.9700000000000006</v>
      </c>
      <c r="I36" s="38">
        <f>ROUNDUP(($F$12+($E36+$K36)+0.6*($Q36-$E36-$K36))-$K36,1)</f>
        <v>14.4</v>
      </c>
      <c r="J36" s="34"/>
      <c r="K36" s="39">
        <f>(($B36/100)*1*$B$12)/($E$12/100)</f>
        <v>2.271178741766977</v>
      </c>
      <c r="L36" s="40">
        <f>I36+K36</f>
        <v>16.671178741766976</v>
      </c>
      <c r="M36" s="34"/>
      <c r="N36" s="41">
        <f>$O36-$L36</f>
        <v>1.2108212582330218</v>
      </c>
      <c r="O36" s="42">
        <f>$Q36+$F$12</f>
        <v>17.881999999999998</v>
      </c>
      <c r="P36" s="3"/>
      <c r="Q36" s="43">
        <f>B12*C36</f>
        <v>10.466999999999999</v>
      </c>
    </row>
    <row r="37" spans="2:17" ht="14.25">
      <c r="B37" s="44"/>
      <c r="C37" s="44"/>
      <c r="D37" s="3"/>
      <c r="E37" s="46"/>
      <c r="F37" s="31"/>
      <c r="G37" s="3"/>
      <c r="H37" s="48"/>
      <c r="I37" s="53"/>
      <c r="J37" s="3"/>
      <c r="K37" s="49"/>
      <c r="L37" s="50"/>
      <c r="M37" s="3"/>
      <c r="N37" s="51" t="s">
        <v>48</v>
      </c>
      <c r="O37" s="52">
        <f>$F$12+E36+H36+K36+N36</f>
        <v>17.881999999999998</v>
      </c>
      <c r="P37" s="3"/>
      <c r="Q37" s="3"/>
    </row>
    <row r="38" spans="2:17" ht="8.25" customHeight="1">
      <c r="B38" s="44"/>
      <c r="C38" s="44"/>
      <c r="D38" s="3"/>
      <c r="E38" s="46"/>
      <c r="F38" s="31"/>
      <c r="G38" s="3"/>
      <c r="H38" s="27"/>
      <c r="I38" s="53"/>
      <c r="J38" s="3"/>
      <c r="K38" s="28"/>
      <c r="L38" s="50"/>
      <c r="M38" s="3"/>
      <c r="N38" s="3"/>
      <c r="O38" s="3"/>
      <c r="P38" s="3"/>
      <c r="Q38" s="3"/>
    </row>
    <row r="39" spans="2:17" ht="17.25" customHeight="1">
      <c r="B39" s="32">
        <v>40</v>
      </c>
      <c r="C39" s="33">
        <v>1.0889</v>
      </c>
      <c r="D39" s="34"/>
      <c r="E39" s="35">
        <f>($B$12/2)*$H$12</f>
        <v>5.015</v>
      </c>
      <c r="F39" s="36">
        <f>E39+$F$12</f>
        <v>12.43</v>
      </c>
      <c r="G39" s="34"/>
      <c r="H39" s="37">
        <f>I39-F39</f>
        <v>0.870000000000001</v>
      </c>
      <c r="I39" s="38">
        <f>ROUNDUP(($F$12+($E39+$K39)+0.6*($Q39-$E39-$K39))-$K39,1)</f>
        <v>13.3</v>
      </c>
      <c r="J39" s="34"/>
      <c r="K39" s="39">
        <f>(($B39/100)*$B$12*1)/($E$12/100)</f>
        <v>4.542357483533954</v>
      </c>
      <c r="L39" s="40">
        <f>I39+K39</f>
        <v>17.842357483533956</v>
      </c>
      <c r="M39" s="34"/>
      <c r="N39" s="41">
        <f>$O39-$L39</f>
        <v>0.4766425164660433</v>
      </c>
      <c r="O39" s="42">
        <f>$F$12+$B$12*$C39+($E39-1*($B$12/2))</f>
        <v>18.319</v>
      </c>
      <c r="P39" s="3"/>
      <c r="Q39" s="43">
        <f>$O39-$F$12</f>
        <v>10.904</v>
      </c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1" t="s">
        <v>48</v>
      </c>
      <c r="O40" s="52">
        <f>$F$12+E39+H39+K39+N39</f>
        <v>18.319</v>
      </c>
      <c r="P40" s="3"/>
      <c r="Q40" s="3"/>
    </row>
  </sheetData>
  <sheetProtection selectLockedCells="1" selectUnlockedCells="1"/>
  <mergeCells count="11">
    <mergeCell ref="B2:F2"/>
    <mergeCell ref="B4:F4"/>
    <mergeCell ref="B6:F6"/>
    <mergeCell ref="E17:F17"/>
    <mergeCell ref="H17:I17"/>
    <mergeCell ref="K17:L17"/>
    <mergeCell ref="N17:O17"/>
    <mergeCell ref="E18:F18"/>
    <mergeCell ref="H18:I18"/>
    <mergeCell ref="K18:L18"/>
    <mergeCell ref="N18:O18"/>
  </mergeCells>
  <printOptions/>
  <pageMargins left="0.4" right="0.40347222222222223" top="1.6" bottom="1.3" header="0.6" footer="0.8"/>
  <pageSetup firstPageNumber="1" useFirstPageNumber="1" fitToHeight="1" fitToWidth="1" horizontalDpi="300" verticalDpi="300" orientation="landscape"/>
  <headerFooter alignWithMargins="0">
    <oddHeader>&amp;C&amp;"Verdana,Regular"&amp;12&amp;A</oddHeader>
    <oddFooter>&amp;C&amp;"Verdana,Regular"&amp;12Page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Vogh</dc:creator>
  <cp:keywords/>
  <dc:description/>
  <cp:lastModifiedBy/>
  <dcterms:created xsi:type="dcterms:W3CDTF">2012-09-22T01:23:29Z</dcterms:created>
  <dcterms:modified xsi:type="dcterms:W3CDTF">2017-05-03T17:10:50Z</dcterms:modified>
  <cp:category/>
  <cp:version/>
  <cp:contentType/>
  <cp:contentStatus/>
  <cp:revision>10</cp:revision>
</cp:coreProperties>
</file>